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ttings" state="visible" r:id="rId4"/>
    <sheet sheetId="2" name="Budget" state="visible" r:id="rId5"/>
    <sheet sheetId="3" name="Justification" state="visible" r:id="rId6"/>
    <sheet sheetId="4" name="Instructions" state="visible" r:id="rId7"/>
  </sheets>
  <calcPr calcId="171027"/>
</workbook>
</file>

<file path=xl/sharedStrings.xml><?xml version="1.0" encoding="utf-8"?>
<sst xmlns="http://schemas.openxmlformats.org/spreadsheetml/2006/main" count="165" uniqueCount="120">
  <si>
    <t>Nonprofit Grant Budget Template</t>
  </si>
  <si>
    <t>GivingArc, givingarc.com/accounting-resources/nonprofit-grant-budget-template/. Categories follow the federal SF-424A object classes; MTDC and the de minimis rate follow 2 CFR 200.1 and 200.414(f), checked September 9, 2026. Fill the yellow cells on every tab. Sample figures are illustrative, not drawn from any client.</t>
  </si>
  <si>
    <t>Setting</t>
  </si>
  <si>
    <t>Value</t>
  </si>
  <si>
    <t>Note</t>
  </si>
  <si>
    <t>Indirect cost rate applied to MTDC</t>
  </si>
  <si>
    <t>15% is the de minimis rate any organization without a negotiated rate may charge (2 CFR 200.414(f), 2024 revision, awards issued on or after October 1, 2024). Enter your negotiated rate if you hold one. A federal funder or pass-through entity may not require a lower rate unless a statute or regulation does; you may elect a lower rate yourself.</t>
  </si>
  <si>
    <t>Fringe benefit rate (share of salaries)</t>
  </si>
  <si>
    <t>Your actual rate: payroll taxes, health insurance, retirement match, paid leave, divided by salaries. Illustrative figure.</t>
  </si>
  <si>
    <t>Equipment threshold (per-unit cost)</t>
  </si>
  <si>
    <t>Items at or above this per-unit acquisition cost are equipment, excluded from MTDC (2 CFR 200.1). Use your own capitalization level if it is lower.</t>
  </si>
  <si>
    <t>Subaward amount counted toward MTDC (per subaward)</t>
  </si>
  <si>
    <t>Up to the first $50,000 of each subaward counts toward MTDC (2 CFR 200.1).</t>
  </si>
  <si>
    <t>Grant period (months)</t>
  </si>
  <si>
    <t>Personnel amounts scale to this period.</t>
  </si>
  <si>
    <t>Required match, share of total project cost</t>
  </si>
  <si>
    <t>Enter the funder's cost-sharing requirement (e.g., 0.25 for 25%). The Budget tab checks whether your match column meets it.</t>
  </si>
  <si>
    <t>Grant budget (SF-424A categories). Yellow = your inputs. Column E is the amount requested from the funder, column F is your match or cost share, column G is the total project cost.</t>
  </si>
  <si>
    <t>Organization</t>
  </si>
  <si>
    <t>Sample Nonprofit</t>
  </si>
  <si>
    <t>Project / grant</t>
  </si>
  <si>
    <t>Youth Literacy Program, FY2027</t>
  </si>
  <si>
    <t>A. Personnel</t>
  </si>
  <si>
    <t>Position</t>
  </si>
  <si>
    <t>Annual salary</t>
  </si>
  <si>
    <t>% effort</t>
  </si>
  <si>
    <t>Months</t>
  </si>
  <si>
    <t>Grant request</t>
  </si>
  <si>
    <t>Match</t>
  </si>
  <si>
    <t>Total</t>
  </si>
  <si>
    <t>Basis (for the justification)</t>
  </si>
  <si>
    <t>Program Director</t>
  </si>
  <si>
    <t>Leads the program; 50% of time</t>
  </si>
  <si>
    <t>Literacy Coordinator</t>
  </si>
  <si>
    <t>Full-time on the project</t>
  </si>
  <si>
    <t>Volunteer Manager (match)</t>
  </si>
  <si>
    <t>Paid from unrestricted funds; shown as match</t>
  </si>
  <si>
    <t>Total personnel</t>
  </si>
  <si>
    <t>B. Fringe benefits</t>
  </si>
  <si>
    <t>Line</t>
  </si>
  <si>
    <t>Basis</t>
  </si>
  <si>
    <t/>
  </si>
  <si>
    <t>Fringe at the Settings rate × personnel</t>
  </si>
  <si>
    <t>Payroll taxes, health insurance, retirement match, paid leave</t>
  </si>
  <si>
    <t>C. Travel</t>
  </si>
  <si>
    <t>Unit cost</t>
  </si>
  <si>
    <t>Units</t>
  </si>
  <si>
    <t>Local mileage for home visits</t>
  </si>
  <si>
    <t>Your mileage reimbursement rate × estimated miles (illustrative rate)</t>
  </si>
  <si>
    <t>State literacy conference, 2 staff</t>
  </si>
  <si>
    <t>Registration, lodging, per diem</t>
  </si>
  <si>
    <t>Total travel</t>
  </si>
  <si>
    <t>D. Equipment (per-unit cost at or above the Settings threshold; excluded from MTDC)</t>
  </si>
  <si>
    <t>Item</t>
  </si>
  <si>
    <t>Mobile literacy lab (laptops cart)</t>
  </si>
  <si>
    <t>Per-unit cost above the $10,000 threshold, so equipment</t>
  </si>
  <si>
    <t>Total equipment</t>
  </si>
  <si>
    <t>E. Supplies</t>
  </si>
  <si>
    <t>Books and workbooks</t>
  </si>
  <si>
    <t>$35 per student set × 400 students</t>
  </si>
  <si>
    <t>Program supplies</t>
  </si>
  <si>
    <t>Monthly consumables</t>
  </si>
  <si>
    <t>Total supplies</t>
  </si>
  <si>
    <t>F. Contractual (contracts and subawards; only the first $50,000 of each subaward counts toward MTDC)</t>
  </si>
  <si>
    <t>Amount</t>
  </si>
  <si>
    <t>Subaward? (1/0)</t>
  </si>
  <si>
    <t>Reading assessment consultant</t>
  </si>
  <si>
    <t>Contract for services; not a subaward</t>
  </si>
  <si>
    <t>Subaward to partner library</t>
  </si>
  <si>
    <t>Partner carries out part of the program; a subaward under 2 CFR 200.1</t>
  </si>
  <si>
    <t>Total contractual</t>
  </si>
  <si>
    <t>G. Other (rental costs and participant support are excluded from MTDC)</t>
  </si>
  <si>
    <t>Excluded from MTDC? (1/0)</t>
  </si>
  <si>
    <t>Program space rental</t>
  </si>
  <si>
    <t>Rental cost: excluded from MTDC</t>
  </si>
  <si>
    <t>Participant stipends (support costs)</t>
  </si>
  <si>
    <t>Participant support: excluded from MTDC</t>
  </si>
  <si>
    <t>Printing and postage</t>
  </si>
  <si>
    <t>Direct program cost</t>
  </si>
  <si>
    <t>Total other</t>
  </si>
  <si>
    <t>Totals</t>
  </si>
  <si>
    <t>Total direct costs (A through G)</t>
  </si>
  <si>
    <t>Less: equipment (excluded from MTDC)</t>
  </si>
  <si>
    <t>Less: portion of each subaward above the Settings cap</t>
  </si>
  <si>
    <t>Less: rental costs and participant support (excluded from MTDC)</t>
  </si>
  <si>
    <t>Modified total direct costs (MTDC)</t>
  </si>
  <si>
    <t>H. Indirect costs (Settings rate × MTDC)</t>
  </si>
  <si>
    <t>TOTAL PROJECT COST (direct + indirect)</t>
  </si>
  <si>
    <t>Match as a share of total project cost</t>
  </si>
  <si>
    <t>Meets the required match on Settings?</t>
  </si>
  <si>
    <t>Budget justification (narrative). One paragraph per category: what the cost is, how it was calculated, and why the project needs it. Funders read this next to the numbers; keep the arithmetic identical to the Budget tab.</t>
  </si>
  <si>
    <t>Category</t>
  </si>
  <si>
    <t>Amount requested (from Budget)</t>
  </si>
  <si>
    <t>Justification (edit)</t>
  </si>
  <si>
    <t>The Program Director (50% effort, $72,000 annual salary) supervises the program and reports to the funder; the Literacy Coordinator (100%, $52,000) delivers the sessions. Amounts equal salary × percent effort × months ÷ 12.</t>
  </si>
  <si>
    <t>Fringe is charged at the organization's actual rate of 22% of salaries, covering payroll taxes, health insurance, retirement match, and paid leave.</t>
  </si>
  <si>
    <t>Local mileage for home visits at the organization's reimbursement rate, plus two staff at the state literacy conference (registration, lodging, per diem).</t>
  </si>
  <si>
    <t>D. Equipment</t>
  </si>
  <si>
    <t>One mobile literacy lab at $12,500 per unit, above the $10,000 equipment threshold; excluded from the indirect base.</t>
  </si>
  <si>
    <t>Student book sets at $35 for 400 students and monthly program consumables.</t>
  </si>
  <si>
    <t>F. Contractual</t>
  </si>
  <si>
    <t>A reading-assessment consultant under a service contract, and a $65,000 subaward to the partner library that delivers part of the program. Only the first $50,000 of the subaward is included in the indirect base.</t>
  </si>
  <si>
    <t>G. Other</t>
  </si>
  <si>
    <t>Program space rental and participant stipends, both excluded from the indirect base, plus printing and postage.</t>
  </si>
  <si>
    <t>H. Indirect costs</t>
  </si>
  <si>
    <t>Charged at the 15% de minimis rate on modified total direct costs under 2 CFR 200.414(f). Replace with your negotiated rate if you hold one.</t>
  </si>
  <si>
    <t>Total request</t>
  </si>
  <si>
    <t>How to use this template</t>
  </si>
  <si>
    <t>1. Settings: enter your indirect rate (15% de minimis unless you hold a negotiated rate), your fringe rate, and any required match.</t>
  </si>
  <si>
    <t>2. Budget: replace the sample lines. Column E is the amount you ask the funder for; column F is what your organization contributes; column G is the total project cost. Every yellow cell is yours to change; every white cell calculates.</t>
  </si>
  <si>
    <t>3. Equipment, rental costs, participant support, and the portion of any subaward above $50,000 are excluded from MTDC automatically, so the indirect line is computed on the right base.</t>
  </si>
  <si>
    <t>4. Justification: the amounts pull from the Budget tab; edit the narrative so the arithmetic in the sentence matches the sheet.</t>
  </si>
  <si>
    <t>5. If the funder uses its own form (SF-424A or a foundation template), copy the category totals across; the categories here follow SF-424A Section B.</t>
  </si>
  <si>
    <t>Definitions (2 CFR 200 as revised in 2024, applying to awards issued on or after October 1, 2024; checked September 9, 2026)</t>
  </si>
  <si>
    <t>• De minimis rate: an organization without a current federal negotiated rate may charge up to 15% of MTDC; federal agencies and pass-through entities may not require a lower rate unless a statute or regulation does; no documentation is required and it may be used indefinitely. It may not be applied to cost-reimbursement contracts issued directly by the federal government, and once elected it must be used on all federal awards until the organization chooses a negotiated rate (2 CFR 200.414(f)).</t>
  </si>
  <si>
    <t>• Modified total direct costs (MTDC): all direct salaries and wages, applicable fringe benefits, materials and supplies, services, travel, and up to the first $50,000 of each subaward; excludes equipment, capital expenditures, patient care, rental costs, tuition remission, scholarships and fellowships, participant support costs, and the portion of each subaward above $50,000 (2 CFR 200.1).</t>
  </si>
  <si>
    <t>• Equipment: tangible personal property with a useful life over one year and a per-unit acquisition cost at or above the lesser of your capitalization level or $10,000 (2 CFR 200.1).</t>
  </si>
  <si>
    <t>• Cost sharing: the portion of project costs not paid by federal funds or contributions (unless authorized by federal statute); the term includes matching, the required level of cost share (2 CFR 200.1; see 200.306).</t>
  </si>
  <si>
    <t>• Subaward: an award from a pass-through entity to a subrecipient to carry out part of the federal program; payments to contractors, beneficiaries, and participants are not subawards (2 CFR 200.1).</t>
  </si>
  <si>
    <t>This template is provided by GivingArc (givingarc.com) for general information and is not accounting, legal, or tax advice. Sample figures are illustrative and not drawn from any client. The funder's instructions and your award terms govern.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</si>
</sst>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Red]-&quot;$&quot;#,##0"/>
    <numFmt numFmtId="166" formatCode="&quot;$&quot;#,##0.00"/>
  </numFmts>
  <fonts count="7" x14ac:knownFonts="1">
    <font>
      <color theme="1"/>
      <family val="2"/>
      <scheme val="minor"/>
      <sz val="11"/>
      <name val="Calibri"/>
    </font>
    <font>
      <b/>
      <sz val="14"/>
    </font>
    <font>
      <i/>
      <color rgb="FF4E6373"/>
      <sz val="9"/>
    </font>
    <font>
      <b/>
      <color rgb="FFFFFFFF"/>
      <sz val="10"/>
    </font>
    <font>
      <b/>
    </font>
    <font>
      <b/>
      <color rgb="FF1A1A1A"/>
      <sz val="11"/>
    </font>
    <font>
      <b/>
      <sz val="12"/>
    </font>
  </fonts>
  <fills count="5">
    <fill>
      <patternFill patternType="none"/>
    </fill>
    <fill>
      <patternFill patternType="gray125"/>
    </fill>
    <fill>
      <patternFill patternType="solid">
        <fgColor rgb="FF1A1A1A"/>
      </patternFill>
    </fill>
    <fill>
      <patternFill patternType="solid">
        <fgColor rgb="FFFFF8E1"/>
      </patternFill>
    </fill>
    <fill>
      <patternFill patternType="solid">
        <fgColor rgb="FFF8F4F0"/>
      </patternFill>
    </fill>
  </fills>
  <borders count="2">
    <border>
      <left/>
      <right/>
      <top/>
      <bottom/>
      <diagonal/>
    </border>
    <border>
      <left style="thin">
        <color rgb="FFE5E0DB"/>
      </left>
      <right style="thin">
        <color rgb="FFE5E0DB"/>
      </right>
      <top style="thin">
        <color rgb="FFE5E0DB"/>
      </top>
      <bottom style="thin">
        <color rgb="FFE5E0DB"/>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0" fillId="0" borderId="1" xfId="0" applyBorder="1" applyAlignment="1">
      <alignment vertical="top" wrapText="1"/>
    </xf>
    <xf numFmtId="164" fontId="0" fillId="3" borderId="1" xfId="0" applyNumberFormat="1" applyFill="1" applyBorder="1" applyAlignment="1">
      <alignment vertical="top" wrapText="1"/>
    </xf>
    <xf numFmtId="165" fontId="0" fillId="3" borderId="1" xfId="0" applyNumberFormat="1" applyFill="1" applyBorder="1" applyAlignment="1">
      <alignment vertical="top" wrapText="1"/>
    </xf>
    <xf numFmtId="0" fontId="0" fillId="3" borderId="1" xfId="0" applyFill="1" applyBorder="1" applyAlignment="1">
      <alignment vertical="top" wrapText="1"/>
    </xf>
    <xf numFmtId="0" fontId="4" fillId="0" borderId="0" xfId="0" applyFont="1"/>
    <xf numFmtId="0" fontId="4" fillId="3" borderId="1" xfId="0" applyFont="1" applyFill="1" applyBorder="1"/>
    <xf numFmtId="0" fontId="5" fillId="4" borderId="0" xfId="0" applyFont="1" applyFill="1"/>
    <xf numFmtId="0" fontId="0" fillId="4" borderId="0" xfId="0" applyFill="1"/>
    <xf numFmtId="0" fontId="0" fillId="3" borderId="1" xfId="0" applyFill="1" applyBorder="1"/>
    <xf numFmtId="165" fontId="0" fillId="3" borderId="1" xfId="0" applyNumberFormat="1" applyFill="1" applyBorder="1"/>
    <xf numFmtId="164" fontId="0" fillId="3" borderId="1" xfId="0" applyNumberFormat="1" applyFill="1" applyBorder="1"/>
    <xf numFmtId="165" fontId="0" fillId="0" borderId="1" xfId="0" applyNumberFormat="1" applyBorder="1"/>
    <xf numFmtId="165" fontId="4" fillId="0" borderId="1" xfId="0" applyNumberFormat="1" applyFont="1" applyBorder="1"/>
    <xf numFmtId="164" fontId="0" fillId="0" borderId="1" xfId="0" applyNumberFormat="1" applyBorder="1"/>
    <xf numFmtId="166" fontId="0" fillId="3" borderId="1" xfId="0" applyNumberFormat="1" applyFill="1" applyBorder="1"/>
    <xf numFmtId="0" fontId="0" fillId="0" borderId="1" xfId="0" applyBorder="1"/>
    <xf numFmtId="0" fontId="6"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
  <sheetFormatPr defaultRowHeight="15" outlineLevelRow="0" outlineLevelCol="0" x14ac:dyDescent="55"/>
  <cols>
    <col min="1" max="1" width="58" customWidth="1"/>
    <col min="2" max="2" width="16" customWidth="1"/>
    <col min="3" max="3" width="70" customWidth="1"/>
  </cols>
  <sheetData>
    <row r="1" spans="1:1" x14ac:dyDescent="0.25">
      <c r="A1" s="1" t="s">
        <v>0</v>
      </c>
    </row>
    <row r="2" ht="44" customHeight="1" spans="1:3" x14ac:dyDescent="0.25">
      <c r="A2" s="2" t="s">
        <v>1</v>
      </c>
      <c r="B2" s="2"/>
      <c r="C2" s="2"/>
    </row>
    <row r="4" ht="30" customHeight="1" spans="1:3" x14ac:dyDescent="0.25">
      <c r="A4" s="3" t="s">
        <v>2</v>
      </c>
      <c r="B4" s="3" t="s">
        <v>3</v>
      </c>
      <c r="C4" s="3" t="s">
        <v>4</v>
      </c>
    </row>
    <row r="5" ht="34" customHeight="1" spans="1:3" x14ac:dyDescent="0.25">
      <c r="A5" s="4" t="s">
        <v>5</v>
      </c>
      <c r="B5" s="5">
        <v>0.15</v>
      </c>
      <c r="C5" s="4" t="s">
        <v>6</v>
      </c>
    </row>
    <row r="6" ht="34" customHeight="1" spans="1:3" x14ac:dyDescent="0.25">
      <c r="A6" s="4" t="s">
        <v>7</v>
      </c>
      <c r="B6" s="5">
        <v>0.22</v>
      </c>
      <c r="C6" s="4" t="s">
        <v>8</v>
      </c>
    </row>
    <row r="7" ht="34" customHeight="1" spans="1:3" x14ac:dyDescent="0.25">
      <c r="A7" s="4" t="s">
        <v>9</v>
      </c>
      <c r="B7" s="6">
        <v>10000</v>
      </c>
      <c r="C7" s="4" t="s">
        <v>10</v>
      </c>
    </row>
    <row r="8" ht="34" customHeight="1" spans="1:3" x14ac:dyDescent="0.25">
      <c r="A8" s="4" t="s">
        <v>11</v>
      </c>
      <c r="B8" s="6">
        <v>50000</v>
      </c>
      <c r="C8" s="4" t="s">
        <v>12</v>
      </c>
    </row>
    <row r="9" ht="34" customHeight="1" spans="1:3" x14ac:dyDescent="0.25">
      <c r="A9" s="4" t="s">
        <v>13</v>
      </c>
      <c r="B9" s="7">
        <v>12</v>
      </c>
      <c r="C9" s="4" t="s">
        <v>14</v>
      </c>
    </row>
    <row r="10" ht="34" customHeight="1" spans="1:3" x14ac:dyDescent="0.25">
      <c r="A10" s="4" t="s">
        <v>15</v>
      </c>
      <c r="B10" s="5">
        <v>0</v>
      </c>
      <c r="C10" s="4" t="s">
        <v>16</v>
      </c>
    </row>
  </sheetData>
  <mergeCells count="1">
    <mergeCell ref="A2:C2"/>
  </mergeCells>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pane ySplit="6" topLeftCell="A7" activePane="bottomLeft" state="frozen"/>
      <selection pane="bottomLeft"/>
    </sheetView>
  </sheetViews>
  <sheetFormatPr defaultRowHeight="15" outlineLevelRow="0" outlineLevelCol="0" x14ac:dyDescent="55"/>
  <cols>
    <col min="1" max="1" width="44" customWidth="1"/>
    <col min="2" max="2" width="16" customWidth="1"/>
    <col min="3" max="4" width="12" customWidth="1"/>
    <col min="5" max="7" width="16" customWidth="1"/>
    <col min="8" max="8" width="40" customWidth="1"/>
  </cols>
  <sheetData>
    <row r="1" ht="30" customHeight="1" spans="1:8" x14ac:dyDescent="0.25">
      <c r="A1" s="2" t="s">
        <v>17</v>
      </c>
      <c r="B1" s="2"/>
      <c r="C1" s="2"/>
      <c r="D1" s="2"/>
      <c r="E1" s="2"/>
      <c r="F1" s="2"/>
      <c r="G1" s="2"/>
      <c r="H1" s="2"/>
    </row>
    <row r="2" spans="1:4" s="8" customFormat="1" x14ac:dyDescent="0.25">
      <c r="A2" s="8" t="s">
        <v>18</v>
      </c>
      <c r="B2" s="9" t="s">
        <v>19</v>
      </c>
      <c r="C2" s="9"/>
      <c r="D2" s="9"/>
    </row>
    <row r="3" spans="1:4" s="8" customFormat="1" x14ac:dyDescent="0.25">
      <c r="A3" s="8" t="s">
        <v>20</v>
      </c>
      <c r="B3" s="9" t="s">
        <v>21</v>
      </c>
      <c r="C3" s="9"/>
      <c r="D3" s="9"/>
    </row>
    <row r="5" spans="1:8" x14ac:dyDescent="0.25">
      <c r="A5" s="10" t="s">
        <v>22</v>
      </c>
      <c r="B5" s="11"/>
      <c r="C5" s="11"/>
      <c r="D5" s="11"/>
      <c r="E5" s="11"/>
      <c r="F5" s="11"/>
      <c r="G5" s="11"/>
      <c r="H5" s="11"/>
    </row>
    <row r="6" ht="30" customHeight="1" spans="1:8" x14ac:dyDescent="0.25">
      <c r="A6" s="3" t="s">
        <v>23</v>
      </c>
      <c r="B6" s="3" t="s">
        <v>24</v>
      </c>
      <c r="C6" s="3" t="s">
        <v>25</v>
      </c>
      <c r="D6" s="3" t="s">
        <v>26</v>
      </c>
      <c r="E6" s="3" t="s">
        <v>27</v>
      </c>
      <c r="F6" s="3" t="s">
        <v>28</v>
      </c>
      <c r="G6" s="3" t="s">
        <v>29</v>
      </c>
      <c r="H6" s="3" t="s">
        <v>30</v>
      </c>
    </row>
    <row r="7" spans="1:8" x14ac:dyDescent="0.25">
      <c r="A7" s="12" t="s">
        <v>31</v>
      </c>
      <c r="B7" s="13">
        <v>72000</v>
      </c>
      <c r="C7" s="14">
        <v>0.5</v>
      </c>
      <c r="D7" s="12">
        <v>12</v>
      </c>
      <c r="E7" s="15">
        <f>ROUND(G7*1,0)</f>
      </c>
      <c r="F7" s="15">
        <f>G7-E7</f>
      </c>
      <c r="G7" s="15">
        <f>ROUND(B7*C7*D7/12,0)</f>
      </c>
      <c r="H7" s="12" t="s">
        <v>32</v>
      </c>
    </row>
    <row r="8" spans="1:8" x14ac:dyDescent="0.25">
      <c r="A8" s="12" t="s">
        <v>33</v>
      </c>
      <c r="B8" s="13">
        <v>52000</v>
      </c>
      <c r="C8" s="14">
        <v>1</v>
      </c>
      <c r="D8" s="12">
        <v>12</v>
      </c>
      <c r="E8" s="15">
        <f>ROUND(G8*1,0)</f>
      </c>
      <c r="F8" s="15">
        <f>G8-E8</f>
      </c>
      <c r="G8" s="15">
        <f>ROUND(B8*C8*D8/12,0)</f>
      </c>
      <c r="H8" s="12" t="s">
        <v>34</v>
      </c>
    </row>
    <row r="9" spans="1:8" x14ac:dyDescent="0.25">
      <c r="A9" s="12" t="s">
        <v>35</v>
      </c>
      <c r="B9" s="13">
        <v>48000</v>
      </c>
      <c r="C9" s="14">
        <v>0.25</v>
      </c>
      <c r="D9" s="12">
        <v>12</v>
      </c>
      <c r="E9" s="15">
        <f>ROUND(G9*0,0)</f>
      </c>
      <c r="F9" s="15">
        <f>G9-E9</f>
      </c>
      <c r="G9" s="15">
        <f>ROUND(B9*C9*D9/12,0)</f>
      </c>
      <c r="H9" s="12" t="s">
        <v>36</v>
      </c>
    </row>
    <row r="10" spans="1:7" x14ac:dyDescent="0.25">
      <c r="A10" s="8" t="s">
        <v>37</v>
      </c>
      <c r="E10" s="16">
        <f>SUM(E7:E9)</f>
      </c>
      <c r="F10" s="16">
        <f>SUM(F7:F9)</f>
      </c>
      <c r="G10" s="16">
        <f>SUM(G7:G9)</f>
      </c>
    </row>
    <row r="12" spans="1:8" x14ac:dyDescent="0.25">
      <c r="A12" s="10" t="s">
        <v>38</v>
      </c>
      <c r="B12" s="11"/>
      <c r="C12" s="11"/>
      <c r="D12" s="11"/>
      <c r="E12" s="11"/>
      <c r="F12" s="11"/>
      <c r="G12" s="11"/>
      <c r="H12" s="11"/>
    </row>
    <row r="13" ht="30" customHeight="1" spans="1:8" x14ac:dyDescent="0.25">
      <c r="A13" s="3" t="s">
        <v>39</v>
      </c>
      <c r="B13" s="3" t="s">
        <v>40</v>
      </c>
      <c r="C13" s="3" t="s">
        <v>41</v>
      </c>
      <c r="D13" s="3" t="s">
        <v>41</v>
      </c>
      <c r="E13" s="3" t="s">
        <v>27</v>
      </c>
      <c r="F13" s="3" t="s">
        <v>28</v>
      </c>
      <c r="G13" s="3" t="s">
        <v>29</v>
      </c>
      <c r="H13" s="3" t="s">
        <v>30</v>
      </c>
    </row>
    <row r="14" spans="1:8" x14ac:dyDescent="0.25">
      <c r="A14" t="s">
        <v>42</v>
      </c>
      <c r="B14" s="17">
        <f>Settings!$B$6</f>
      </c>
      <c r="E14" s="15">
        <f>ROUND(E10*Settings!$B$6,0)</f>
      </c>
      <c r="F14" s="15">
        <f>ROUND(F10*Settings!$B$6,0)</f>
      </c>
      <c r="G14" s="15">
        <f>E14+F14</f>
      </c>
      <c r="H14" t="s">
        <v>43</v>
      </c>
    </row>
    <row r="16" spans="1:8" x14ac:dyDescent="0.25">
      <c r="A16" s="10" t="s">
        <v>44</v>
      </c>
      <c r="B16" s="11"/>
      <c r="C16" s="11"/>
      <c r="D16" s="11"/>
      <c r="E16" s="11"/>
      <c r="F16" s="11"/>
      <c r="G16" s="11"/>
      <c r="H16" s="11"/>
    </row>
    <row r="17" ht="30" customHeight="1" spans="1:8" x14ac:dyDescent="0.25">
      <c r="A17" s="3" t="s">
        <v>39</v>
      </c>
      <c r="B17" s="3" t="s">
        <v>45</v>
      </c>
      <c r="C17" s="3" t="s">
        <v>46</v>
      </c>
      <c r="D17" s="3" t="s">
        <v>41</v>
      </c>
      <c r="E17" s="3" t="s">
        <v>27</v>
      </c>
      <c r="F17" s="3" t="s">
        <v>28</v>
      </c>
      <c r="G17" s="3" t="s">
        <v>29</v>
      </c>
      <c r="H17" s="3" t="s">
        <v>40</v>
      </c>
    </row>
    <row r="18" spans="1:8" x14ac:dyDescent="0.25">
      <c r="A18" s="12" t="s">
        <v>47</v>
      </c>
      <c r="B18" s="18">
        <v>0.7</v>
      </c>
      <c r="C18" s="12">
        <v>3000</v>
      </c>
      <c r="E18" s="15">
        <f>ROUND(G18*1,0)</f>
      </c>
      <c r="F18" s="15">
        <f>G18-E18</f>
      </c>
      <c r="G18" s="15">
        <f>ROUND(B18*C18,0)</f>
      </c>
      <c r="H18" s="12" t="s">
        <v>48</v>
      </c>
    </row>
    <row r="19" spans="1:8" x14ac:dyDescent="0.25">
      <c r="A19" s="12" t="s">
        <v>49</v>
      </c>
      <c r="B19" s="18">
        <v>900</v>
      </c>
      <c r="C19" s="12">
        <v>2</v>
      </c>
      <c r="E19" s="15">
        <f>ROUND(G19*1,0)</f>
      </c>
      <c r="F19" s="15">
        <f>G19-E19</f>
      </c>
      <c r="G19" s="15">
        <f>ROUND(B19*C19,0)</f>
      </c>
      <c r="H19" s="12" t="s">
        <v>50</v>
      </c>
    </row>
    <row r="20" spans="1:7" x14ac:dyDescent="0.25">
      <c r="A20" s="8" t="s">
        <v>51</v>
      </c>
      <c r="E20" s="16">
        <f>SUM(E18:E19)</f>
      </c>
      <c r="F20" s="16">
        <f>SUM(F18:F19)</f>
      </c>
      <c r="G20" s="16">
        <f>SUM(G18:G19)</f>
      </c>
    </row>
    <row r="22" spans="1:8" x14ac:dyDescent="0.25">
      <c r="A22" s="10" t="s">
        <v>52</v>
      </c>
      <c r="B22" s="11"/>
      <c r="C22" s="11"/>
      <c r="D22" s="11"/>
      <c r="E22" s="11"/>
      <c r="F22" s="11"/>
      <c r="G22" s="11"/>
      <c r="H22" s="11"/>
    </row>
    <row r="23" ht="30" customHeight="1" spans="1:8" x14ac:dyDescent="0.25">
      <c r="A23" s="3" t="s">
        <v>53</v>
      </c>
      <c r="B23" s="3" t="s">
        <v>45</v>
      </c>
      <c r="C23" s="3" t="s">
        <v>46</v>
      </c>
      <c r="D23" s="3" t="s">
        <v>41</v>
      </c>
      <c r="E23" s="3" t="s">
        <v>27</v>
      </c>
      <c r="F23" s="3" t="s">
        <v>28</v>
      </c>
      <c r="G23" s="3" t="s">
        <v>29</v>
      </c>
      <c r="H23" s="3" t="s">
        <v>40</v>
      </c>
    </row>
    <row r="24" spans="1:8" x14ac:dyDescent="0.25">
      <c r="A24" s="12" t="s">
        <v>54</v>
      </c>
      <c r="B24" s="13">
        <v>12500</v>
      </c>
      <c r="C24" s="12">
        <v>1</v>
      </c>
      <c r="E24" s="15">
        <f>ROUND(G24*1,0)</f>
      </c>
      <c r="F24" s="15">
        <f>G24-E24</f>
      </c>
      <c r="G24" s="15">
        <f>ROUND(B24*C24,0)</f>
      </c>
      <c r="H24" s="12" t="s">
        <v>55</v>
      </c>
    </row>
    <row r="25" spans="1:7" x14ac:dyDescent="0.25">
      <c r="A25" s="8" t="s">
        <v>56</v>
      </c>
      <c r="E25" s="16">
        <f>SUM(E24:E24)</f>
      </c>
      <c r="F25" s="16">
        <f>SUM(F24:F24)</f>
      </c>
      <c r="G25" s="16">
        <f>SUM(G24:G24)</f>
      </c>
    </row>
    <row r="27" spans="1:8" x14ac:dyDescent="0.25">
      <c r="A27" s="10" t="s">
        <v>57</v>
      </c>
      <c r="B27" s="11"/>
      <c r="C27" s="11"/>
      <c r="D27" s="11"/>
      <c r="E27" s="11"/>
      <c r="F27" s="11"/>
      <c r="G27" s="11"/>
      <c r="H27" s="11"/>
    </row>
    <row r="28" ht="30" customHeight="1" spans="1:8" x14ac:dyDescent="0.25">
      <c r="A28" s="3" t="s">
        <v>39</v>
      </c>
      <c r="B28" s="3" t="s">
        <v>45</v>
      </c>
      <c r="C28" s="3" t="s">
        <v>46</v>
      </c>
      <c r="D28" s="3" t="s">
        <v>41</v>
      </c>
      <c r="E28" s="3" t="s">
        <v>27</v>
      </c>
      <c r="F28" s="3" t="s">
        <v>28</v>
      </c>
      <c r="G28" s="3" t="s">
        <v>29</v>
      </c>
      <c r="H28" s="3" t="s">
        <v>40</v>
      </c>
    </row>
    <row r="29" spans="1:8" x14ac:dyDescent="0.25">
      <c r="A29" s="12" t="s">
        <v>58</v>
      </c>
      <c r="B29" s="13">
        <v>35</v>
      </c>
      <c r="C29" s="12">
        <v>400</v>
      </c>
      <c r="E29" s="15">
        <f>ROUND(G29*1,0)</f>
      </c>
      <c r="F29" s="15">
        <f>G29-E29</f>
      </c>
      <c r="G29" s="15">
        <f>ROUND(B29*C29,0)</f>
      </c>
      <c r="H29" s="12" t="s">
        <v>59</v>
      </c>
    </row>
    <row r="30" spans="1:8" x14ac:dyDescent="0.25">
      <c r="A30" s="12" t="s">
        <v>60</v>
      </c>
      <c r="B30" s="13">
        <v>150</v>
      </c>
      <c r="C30" s="12">
        <v>12</v>
      </c>
      <c r="E30" s="15">
        <f>ROUND(G30*1,0)</f>
      </c>
      <c r="F30" s="15">
        <f>G30-E30</f>
      </c>
      <c r="G30" s="15">
        <f>ROUND(B30*C30,0)</f>
      </c>
      <c r="H30" s="12" t="s">
        <v>61</v>
      </c>
    </row>
    <row r="31" spans="1:7" x14ac:dyDescent="0.25">
      <c r="A31" s="8" t="s">
        <v>62</v>
      </c>
      <c r="E31" s="16">
        <f>SUM(E29:E30)</f>
      </c>
      <c r="F31" s="16">
        <f>SUM(F29:F30)</f>
      </c>
      <c r="G31" s="16">
        <f>SUM(G29:G30)</f>
      </c>
    </row>
    <row r="33" spans="1:8" x14ac:dyDescent="0.25">
      <c r="A33" s="10" t="s">
        <v>63</v>
      </c>
      <c r="B33" s="11"/>
      <c r="C33" s="11"/>
      <c r="D33" s="11"/>
      <c r="E33" s="11"/>
      <c r="F33" s="11"/>
      <c r="G33" s="11"/>
      <c r="H33" s="11"/>
    </row>
    <row r="34" ht="30" customHeight="1" spans="1:8" x14ac:dyDescent="0.25">
      <c r="A34" s="3" t="s">
        <v>39</v>
      </c>
      <c r="B34" s="3" t="s">
        <v>64</v>
      </c>
      <c r="C34" s="3" t="s">
        <v>65</v>
      </c>
      <c r="D34" s="3" t="s">
        <v>41</v>
      </c>
      <c r="E34" s="3" t="s">
        <v>27</v>
      </c>
      <c r="F34" s="3" t="s">
        <v>28</v>
      </c>
      <c r="G34" s="3" t="s">
        <v>29</v>
      </c>
      <c r="H34" s="3" t="s">
        <v>40</v>
      </c>
    </row>
    <row r="35" spans="1:8" x14ac:dyDescent="0.25">
      <c r="A35" s="12" t="s">
        <v>66</v>
      </c>
      <c r="B35" s="13">
        <v>9000</v>
      </c>
      <c r="C35" s="12">
        <v>0</v>
      </c>
      <c r="E35" s="15">
        <f>ROUND(G35*1,0)</f>
      </c>
      <c r="F35" s="15">
        <f>G35-E35</f>
      </c>
      <c r="G35" s="15">
        <f>B35</f>
      </c>
      <c r="H35" s="12" t="s">
        <v>67</v>
      </c>
    </row>
    <row r="36" spans="1:8" x14ac:dyDescent="0.25">
      <c r="A36" s="12" t="s">
        <v>68</v>
      </c>
      <c r="B36" s="13">
        <v>65000</v>
      </c>
      <c r="C36" s="12">
        <v>1</v>
      </c>
      <c r="E36" s="15">
        <f>ROUND(G36*1,0)</f>
      </c>
      <c r="F36" s="15">
        <f>G36-E36</f>
      </c>
      <c r="G36" s="15">
        <f>B36</f>
      </c>
      <c r="H36" s="12" t="s">
        <v>69</v>
      </c>
    </row>
    <row r="37" spans="1:7" x14ac:dyDescent="0.25">
      <c r="A37" s="8" t="s">
        <v>70</v>
      </c>
      <c r="E37" s="16">
        <f>SUM(E35:E36)</f>
      </c>
      <c r="F37" s="16">
        <f>SUM(F35:F36)</f>
      </c>
      <c r="G37" s="16">
        <f>SUM(G35:G36)</f>
      </c>
    </row>
    <row r="39" spans="1:8" x14ac:dyDescent="0.25">
      <c r="A39" s="10" t="s">
        <v>71</v>
      </c>
      <c r="B39" s="11"/>
      <c r="C39" s="11"/>
      <c r="D39" s="11"/>
      <c r="E39" s="11"/>
      <c r="F39" s="11"/>
      <c r="G39" s="11"/>
      <c r="H39" s="11"/>
    </row>
    <row r="40" ht="30" customHeight="1" spans="1:8" x14ac:dyDescent="0.25">
      <c r="A40" s="3" t="s">
        <v>39</v>
      </c>
      <c r="B40" s="3" t="s">
        <v>64</v>
      </c>
      <c r="C40" s="3" t="s">
        <v>72</v>
      </c>
      <c r="D40" s="3" t="s">
        <v>41</v>
      </c>
      <c r="E40" s="3" t="s">
        <v>27</v>
      </c>
      <c r="F40" s="3" t="s">
        <v>28</v>
      </c>
      <c r="G40" s="3" t="s">
        <v>29</v>
      </c>
      <c r="H40" s="3" t="s">
        <v>40</v>
      </c>
    </row>
    <row r="41" spans="1:8" x14ac:dyDescent="0.25">
      <c r="A41" s="12" t="s">
        <v>73</v>
      </c>
      <c r="B41" s="13">
        <v>6000</v>
      </c>
      <c r="C41" s="12">
        <v>1</v>
      </c>
      <c r="E41" s="15">
        <f>ROUND(G41*1,0)</f>
      </c>
      <c r="F41" s="15">
        <f>G41-E41</f>
      </c>
      <c r="G41" s="15">
        <f>B41</f>
      </c>
      <c r="H41" s="12" t="s">
        <v>74</v>
      </c>
    </row>
    <row r="42" spans="1:8" x14ac:dyDescent="0.25">
      <c r="A42" s="12" t="s">
        <v>75</v>
      </c>
      <c r="B42" s="13">
        <v>4000</v>
      </c>
      <c r="C42" s="12">
        <v>1</v>
      </c>
      <c r="E42" s="15">
        <f>ROUND(G42*1,0)</f>
      </c>
      <c r="F42" s="15">
        <f>G42-E42</f>
      </c>
      <c r="G42" s="15">
        <f>B42</f>
      </c>
      <c r="H42" s="12" t="s">
        <v>76</v>
      </c>
    </row>
    <row r="43" spans="1:8" x14ac:dyDescent="0.25">
      <c r="A43" s="12" t="s">
        <v>77</v>
      </c>
      <c r="B43" s="13">
        <v>1200</v>
      </c>
      <c r="C43" s="12">
        <v>0</v>
      </c>
      <c r="E43" s="15">
        <f>ROUND(G43*1,0)</f>
      </c>
      <c r="F43" s="15">
        <f>G43-E43</f>
      </c>
      <c r="G43" s="15">
        <f>B43</f>
      </c>
      <c r="H43" s="12" t="s">
        <v>78</v>
      </c>
    </row>
    <row r="44" spans="1:7" x14ac:dyDescent="0.25">
      <c r="A44" s="8" t="s">
        <v>79</v>
      </c>
      <c r="E44" s="16">
        <f>SUM(E41:E43)</f>
      </c>
      <c r="F44" s="16">
        <f>SUM(F41:F43)</f>
      </c>
      <c r="G44" s="16">
        <f>SUM(G41:G43)</f>
      </c>
    </row>
    <row r="46" spans="1:8" x14ac:dyDescent="0.25">
      <c r="A46" s="10" t="s">
        <v>80</v>
      </c>
      <c r="B46" s="11"/>
      <c r="C46" s="11"/>
      <c r="D46" s="11"/>
      <c r="E46" s="11"/>
      <c r="F46" s="11"/>
      <c r="G46" s="11"/>
      <c r="H46" s="11"/>
    </row>
    <row r="47" spans="1:7" s="8" customFormat="1" x14ac:dyDescent="0.25">
      <c r="A47" s="8" t="s">
        <v>81</v>
      </c>
      <c r="E47" s="16">
        <f>E10+E14+E20+E25+E31+E37+E44</f>
      </c>
      <c r="F47" s="16">
        <f>F10+F14+F20+F25+F31+F37+F44</f>
      </c>
      <c r="G47" s="16">
        <f>G10+G14+G20+G25+G31+G37+G44</f>
      </c>
    </row>
    <row r="48" spans="1:7" x14ac:dyDescent="0.25">
      <c r="A48" t="s">
        <v>82</v>
      </c>
      <c r="E48" s="15">
        <f>-E25</f>
      </c>
      <c r="F48" s="15">
        <f>-F25</f>
      </c>
      <c r="G48" s="15">
        <f>-G25</f>
      </c>
    </row>
    <row r="49" spans="1:7" x14ac:dyDescent="0.25">
      <c r="A49" t="s">
        <v>83</v>
      </c>
      <c r="E49" s="15">
        <f>-(IF(C35=1,MAX(E35-Settings!$B$8,0),0)+IF(C36=1,MAX(E36-Settings!$B$8,0),0))</f>
      </c>
      <c r="F49" s="15">
        <f>-(IF(C35=1,MAX(F35-Settings!$B$8,0),0)+IF(C36=1,MAX(F36-Settings!$B$8,0),0))</f>
      </c>
      <c r="G49" s="15">
        <f>-(IF(C35=1,MAX(G35-Settings!$B$8,0),0)+IF(C36=1,MAX(G36-Settings!$B$8,0),0))</f>
      </c>
    </row>
    <row r="50" spans="1:7" x14ac:dyDescent="0.25">
      <c r="A50" t="s">
        <v>84</v>
      </c>
      <c r="E50" s="15">
        <f>-(IF(C41=1,E41,0)+IF(C42=1,E42,0)+IF(C43=1,E43,0))</f>
      </c>
      <c r="F50" s="15">
        <f>-(IF(C41=1,F41,0)+IF(C42=1,F42,0)+IF(C43=1,F43,0))</f>
      </c>
      <c r="G50" s="15">
        <f>-(IF(C41=1,G41,0)+IF(C42=1,G42,0)+IF(C43=1,G43,0))</f>
      </c>
    </row>
    <row r="51" spans="1:7" s="8" customFormat="1" x14ac:dyDescent="0.25">
      <c r="A51" s="8" t="s">
        <v>85</v>
      </c>
      <c r="E51" s="16">
        <f>E47+E48+E49+E50</f>
      </c>
      <c r="F51" s="16">
        <f>F47+F48+F49+F50</f>
      </c>
      <c r="G51" s="16">
        <f>G47+G48+G49+G50</f>
      </c>
    </row>
    <row r="52" spans="1:7" s="8" customFormat="1" x14ac:dyDescent="0.25">
      <c r="A52" s="8" t="s">
        <v>86</v>
      </c>
      <c r="E52" s="16">
        <f>ROUND(E51*Settings!$B$5,0)</f>
      </c>
      <c r="F52" s="16">
        <f>ROUND(F51*Settings!$B$5,0)</f>
      </c>
      <c r="G52" s="16">
        <f>ROUND(G51*Settings!$B$5,0)</f>
      </c>
    </row>
    <row r="53" spans="1:7" s="8" customFormat="1" x14ac:dyDescent="0.25">
      <c r="A53" s="8" t="s">
        <v>87</v>
      </c>
      <c r="E53" s="16">
        <f>E47+E52</f>
      </c>
      <c r="F53" s="16">
        <f>F47+F52</f>
      </c>
      <c r="G53" s="16">
        <f>G47+G52</f>
      </c>
    </row>
    <row r="54" spans="1:7" x14ac:dyDescent="0.25">
      <c r="A54" t="s">
        <v>88</v>
      </c>
      <c r="G54" s="17">
        <f>IF(G53=0,0,F53/G53)</f>
      </c>
    </row>
    <row r="55" spans="1:7" x14ac:dyDescent="0.25">
      <c r="A55" t="s">
        <v>89</v>
      </c>
      <c r="G55" s="19">
        <f>IF(G54&gt;=Settings!$B$10,"Yes","No, short by "&amp;TEXT(Settings!$B$10*G53-F53,"$#,##0"))</f>
      </c>
    </row>
  </sheetData>
  <mergeCells count="3">
    <mergeCell ref="A1:H1"/>
    <mergeCell ref="B2:D2"/>
    <mergeCell ref="B3:D3"/>
  </mergeCells>
  <pageSetup orientation="portrait"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FormatPr defaultRowHeight="15" outlineLevelRow="0" outlineLevelCol="0" x14ac:dyDescent="55"/>
  <cols>
    <col min="1" max="1" width="26" customWidth="1"/>
    <col min="2" max="2" width="22" customWidth="1"/>
    <col min="3" max="3" width="70" customWidth="1"/>
  </cols>
  <sheetData>
    <row r="1" ht="30" customHeight="1" spans="1:3" x14ac:dyDescent="0.25">
      <c r="A1" s="2" t="s">
        <v>90</v>
      </c>
      <c r="B1" s="2"/>
      <c r="C1" s="2"/>
    </row>
    <row r="3" ht="30" customHeight="1" spans="1:3" x14ac:dyDescent="0.25">
      <c r="A3" s="3" t="s">
        <v>91</v>
      </c>
      <c r="B3" s="3" t="s">
        <v>92</v>
      </c>
      <c r="C3" s="3" t="s">
        <v>93</v>
      </c>
    </row>
    <row r="4" ht="58" customHeight="1" spans="1:3" x14ac:dyDescent="0.25">
      <c r="A4" s="4" t="s">
        <v>22</v>
      </c>
      <c r="B4" s="15">
        <f>Budget!E10</f>
      </c>
      <c r="C4" s="7" t="s">
        <v>94</v>
      </c>
    </row>
    <row r="5" ht="58" customHeight="1" spans="1:3" x14ac:dyDescent="0.25">
      <c r="A5" s="4" t="s">
        <v>38</v>
      </c>
      <c r="B5" s="15">
        <f>Budget!E14</f>
      </c>
      <c r="C5" s="7" t="s">
        <v>95</v>
      </c>
    </row>
    <row r="6" ht="58" customHeight="1" spans="1:3" x14ac:dyDescent="0.25">
      <c r="A6" s="4" t="s">
        <v>44</v>
      </c>
      <c r="B6" s="15">
        <f>Budget!E20</f>
      </c>
      <c r="C6" s="7" t="s">
        <v>96</v>
      </c>
    </row>
    <row r="7" ht="58" customHeight="1" spans="1:3" x14ac:dyDescent="0.25">
      <c r="A7" s="4" t="s">
        <v>97</v>
      </c>
      <c r="B7" s="15">
        <f>Budget!E25</f>
      </c>
      <c r="C7" s="7" t="s">
        <v>98</v>
      </c>
    </row>
    <row r="8" ht="58" customHeight="1" spans="1:3" x14ac:dyDescent="0.25">
      <c r="A8" s="4" t="s">
        <v>57</v>
      </c>
      <c r="B8" s="15">
        <f>Budget!E31</f>
      </c>
      <c r="C8" s="7" t="s">
        <v>99</v>
      </c>
    </row>
    <row r="9" ht="58" customHeight="1" spans="1:3" x14ac:dyDescent="0.25">
      <c r="A9" s="4" t="s">
        <v>100</v>
      </c>
      <c r="B9" s="15">
        <f>Budget!E37</f>
      </c>
      <c r="C9" s="7" t="s">
        <v>101</v>
      </c>
    </row>
    <row r="10" ht="58" customHeight="1" spans="1:3" x14ac:dyDescent="0.25">
      <c r="A10" s="4" t="s">
        <v>102</v>
      </c>
      <c r="B10" s="15">
        <f>Budget!E44</f>
      </c>
      <c r="C10" s="7" t="s">
        <v>103</v>
      </c>
    </row>
    <row r="11" ht="58" customHeight="1" spans="1:3" x14ac:dyDescent="0.25">
      <c r="A11" s="4" t="s">
        <v>104</v>
      </c>
      <c r="B11" s="15">
        <f>Budget!E52</f>
      </c>
      <c r="C11" s="7" t="s">
        <v>105</v>
      </c>
    </row>
    <row r="13" spans="1:2" x14ac:dyDescent="0.25">
      <c r="A13" s="8" t="s">
        <v>106</v>
      </c>
      <c r="B13" s="16">
        <f>Budget!E53</f>
      </c>
    </row>
  </sheetData>
  <mergeCells count="1">
    <mergeCell ref="A1:C1"/>
  </mergeCells>
  <pageSetup orientation="portrait"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FormatPr defaultRowHeight="15" outlineLevelRow="0" outlineLevelCol="0" x14ac:dyDescent="55"/>
  <cols>
    <col min="1" max="1" width="120" customWidth="1"/>
  </cols>
  <sheetData>
    <row r="1" spans="1:1" x14ac:dyDescent="0.25">
      <c r="A1" s="20" t="s">
        <v>107</v>
      </c>
    </row>
    <row r="2" spans="1:1" x14ac:dyDescent="0.25">
      <c r="A2" s="21" t="s">
        <v>108</v>
      </c>
    </row>
    <row r="3" spans="1:1" x14ac:dyDescent="0.25">
      <c r="A3" s="21" t="s">
        <v>109</v>
      </c>
    </row>
    <row r="4" spans="1:1" x14ac:dyDescent="0.25">
      <c r="A4" s="21" t="s">
        <v>110</v>
      </c>
    </row>
    <row r="5" spans="1:1" x14ac:dyDescent="0.25">
      <c r="A5" s="21" t="s">
        <v>111</v>
      </c>
    </row>
    <row r="6" spans="1:1" x14ac:dyDescent="0.25">
      <c r="A6" s="21" t="s">
        <v>112</v>
      </c>
    </row>
    <row r="7" spans="1:1" x14ac:dyDescent="0.25">
      <c r="A7" s="21" t="s">
        <v>41</v>
      </c>
    </row>
    <row r="8" spans="1:1" x14ac:dyDescent="0.25">
      <c r="A8" s="20" t="s">
        <v>113</v>
      </c>
    </row>
    <row r="9" spans="1:1" x14ac:dyDescent="0.25">
      <c r="A9" s="21" t="s">
        <v>114</v>
      </c>
    </row>
    <row r="10" spans="1:1" x14ac:dyDescent="0.25">
      <c r="A10" s="21" t="s">
        <v>115</v>
      </c>
    </row>
    <row r="11" spans="1:1" x14ac:dyDescent="0.25">
      <c r="A11" s="21" t="s">
        <v>116</v>
      </c>
    </row>
    <row r="12" spans="1:1" x14ac:dyDescent="0.25">
      <c r="A12" s="21" t="s">
        <v>117</v>
      </c>
    </row>
    <row r="13" spans="1:1" x14ac:dyDescent="0.25">
      <c r="A13" s="21" t="s">
        <v>118</v>
      </c>
    </row>
    <row r="14" spans="1:1" x14ac:dyDescent="0.25">
      <c r="A14" s="21" t="s">
        <v>41</v>
      </c>
    </row>
    <row r="15" spans="1:1" x14ac:dyDescent="0.25">
      <c r="A15" s="21" t="s">
        <v>119</v>
      </c>
    </row>
  </sheetData>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Settings</vt:lpstr>
      <vt:lpstr>Budget</vt:lpstr>
      <vt:lpstr>Justification</vt:lpstr>
      <vt:lpstr>Instructions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GivingArc</dc:creator>
  <dc:title/>
  <dc:subject/>
  <dc:description/>
  <cp:keywords/>
  <cp:category/>
  <cp:lastModifiedBy>Unknown</cp:lastModifiedBy>
  <dcterms:created xsi:type="dcterms:W3CDTF">2026-09-09T17:51:53Z</dcterms:created>
  <dcterms:modified xsi:type="dcterms:W3CDTF">2026-09-09T17:51:53Z</dcterms:modified>
</cp:coreProperties>
</file>